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Q5" i="1"/>
  <c r="R5"/>
  <c r="P5"/>
  <c r="G28" l="1"/>
  <c r="G29"/>
  <c r="C28"/>
  <c r="C29"/>
  <c r="Q32"/>
  <c r="Q31"/>
  <c r="Q30"/>
  <c r="R27"/>
  <c r="R26"/>
  <c r="R25"/>
  <c r="R24"/>
  <c r="R23"/>
  <c r="R22"/>
  <c r="R21"/>
  <c r="R20"/>
  <c r="R17"/>
  <c r="R16"/>
  <c r="R15"/>
  <c r="R14"/>
  <c r="R13"/>
  <c r="R12"/>
  <c r="R11"/>
  <c r="R10"/>
  <c r="R9"/>
  <c r="R8"/>
  <c r="R7"/>
  <c r="L7" l="1"/>
  <c r="L8"/>
  <c r="L9"/>
  <c r="L10"/>
  <c r="L11"/>
  <c r="L12"/>
  <c r="L13"/>
  <c r="L14"/>
  <c r="L15"/>
  <c r="L6"/>
  <c r="L18"/>
  <c r="L19"/>
  <c r="L20"/>
  <c r="L17"/>
  <c r="H14"/>
  <c r="H15"/>
  <c r="H16"/>
  <c r="H13"/>
  <c r="H7"/>
  <c r="H8"/>
  <c r="H9"/>
  <c r="H10"/>
  <c r="H11"/>
  <c r="H6"/>
  <c r="G27" s="1"/>
  <c r="D7"/>
  <c r="D8"/>
  <c r="D9"/>
  <c r="D10"/>
  <c r="D11"/>
  <c r="D13"/>
  <c r="D14"/>
  <c r="D15"/>
  <c r="D16"/>
  <c r="D6"/>
  <c r="L21" l="1"/>
  <c r="L27"/>
  <c r="L29"/>
  <c r="L28"/>
  <c r="H17"/>
  <c r="L16"/>
  <c r="D12"/>
  <c r="H12"/>
  <c r="C27"/>
  <c r="D17"/>
</calcChain>
</file>

<file path=xl/sharedStrings.xml><?xml version="1.0" encoding="utf-8"?>
<sst xmlns="http://schemas.openxmlformats.org/spreadsheetml/2006/main" count="120" uniqueCount="65">
  <si>
    <t>Schweden</t>
  </si>
  <si>
    <t xml:space="preserve">Remis </t>
  </si>
  <si>
    <t>Schweiz</t>
  </si>
  <si>
    <t>0-1</t>
  </si>
  <si>
    <t>0-2</t>
  </si>
  <si>
    <t>0-3</t>
  </si>
  <si>
    <t>1-3</t>
  </si>
  <si>
    <t>1-2</t>
  </si>
  <si>
    <t>2-3</t>
  </si>
  <si>
    <t>0-0</t>
  </si>
  <si>
    <t>1-1</t>
  </si>
  <si>
    <t>2-2</t>
  </si>
  <si>
    <t>3-3</t>
  </si>
  <si>
    <t>Quote</t>
  </si>
  <si>
    <t>Wahrscheinlichkeit</t>
  </si>
  <si>
    <t>Ergebnis</t>
  </si>
  <si>
    <t>Torverhältnis</t>
  </si>
  <si>
    <t>Tendenz</t>
  </si>
  <si>
    <t>Sieg</t>
  </si>
  <si>
    <t>Unentschieden</t>
  </si>
  <si>
    <t>Gesamt auswärts</t>
  </si>
  <si>
    <t>Gesamt Remis</t>
  </si>
  <si>
    <t xml:space="preserve">Kroatien </t>
  </si>
  <si>
    <t>Dänemark</t>
  </si>
  <si>
    <t>1-0</t>
  </si>
  <si>
    <t>2-0</t>
  </si>
  <si>
    <t>3-0</t>
  </si>
  <si>
    <t>2-1</t>
  </si>
  <si>
    <t>3-1</t>
  </si>
  <si>
    <t>3-2</t>
  </si>
  <si>
    <t>Gesamt heim</t>
  </si>
  <si>
    <t>zum Vorgehen: Wir betrachten bei den Erwartungswerten nur die Spielseite, die die geringere Gesamtquote hat, denn die Ergebnisquoten des Außenseiters liegen so gut wie immer allesamt über den jeweiligen des Favoriten.</t>
  </si>
  <si>
    <t>Wir betrachten bei den Unentschieden nur den Tipp auf das Ergebnis mit der höchsten Wahrscheinlichkeit, denn das maximiert den Erwartungswert.</t>
  </si>
  <si>
    <t>WM-Achtelfinale</t>
  </si>
  <si>
    <t>Belgien</t>
  </si>
  <si>
    <t>Japan</t>
  </si>
  <si>
    <t>Wm-Achtelfinale</t>
  </si>
  <si>
    <t>4-0</t>
  </si>
  <si>
    <t>4-1</t>
  </si>
  <si>
    <t>5-0</t>
  </si>
  <si>
    <t>4-2</t>
  </si>
  <si>
    <t>Erwartungswerte Schweden - Schweiz</t>
  </si>
  <si>
    <t>Erwartungswerte Kroatien - Dänemark</t>
  </si>
  <si>
    <t>Erwartungswerte Belgien - Japan</t>
  </si>
  <si>
    <t>Bei Belgien vs Japan macht es Sinn, zusätzliche Ergebnisse zu berücksichtigen, die hinreichend wahrscheinlich sind</t>
  </si>
  <si>
    <t xml:space="preserve">Wettquoten </t>
  </si>
  <si>
    <t>Südkorea</t>
  </si>
  <si>
    <t>Remis</t>
  </si>
  <si>
    <t>Deutschland</t>
  </si>
  <si>
    <t>andere Away</t>
  </si>
  <si>
    <t>Höchstquoten Bookies</t>
  </si>
  <si>
    <t>1-4</t>
  </si>
  <si>
    <t>0-4</t>
  </si>
  <si>
    <t>0-5</t>
  </si>
  <si>
    <t>1-5</t>
  </si>
  <si>
    <t>0-6</t>
  </si>
  <si>
    <t>2-4</t>
  </si>
  <si>
    <t>1-6</t>
  </si>
  <si>
    <t>2-5</t>
  </si>
  <si>
    <t>Erwartungswerte Südkorea - Deutschland</t>
  </si>
  <si>
    <t>Punktevergabe laut Regeln ab Achtelfinale</t>
  </si>
  <si>
    <t>Punktevergabe laut Regeln Vorrunde</t>
  </si>
  <si>
    <t>Wm-Vorrunde</t>
  </si>
  <si>
    <t>Wettquoten</t>
  </si>
  <si>
    <t>(nicht sortiert)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</si>
</sst>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0.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49" fontId="0" fillId="0" borderId="0" xfId="0" applyNumberFormat="1"/>
    <xf numFmtId="164" fontId="0" fillId="0" borderId="0" xfId="1" applyNumberFormat="1" applyFont="1"/>
    <xf numFmtId="0" fontId="0" fillId="0" borderId="0" xfId="0" applyNumberFormat="1"/>
    <xf numFmtId="2" fontId="0" fillId="0" borderId="0" xfId="0" applyNumberFormat="1"/>
    <xf numFmtId="165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horizontal="left"/>
    </xf>
    <xf numFmtId="164" fontId="0" fillId="0" borderId="0" xfId="0" applyNumberFormat="1"/>
    <xf numFmtId="165" fontId="0" fillId="0" borderId="0" xfId="1" applyNumberFormat="1" applyFont="1"/>
    <xf numFmtId="2" fontId="0" fillId="0" borderId="0" xfId="1" applyNumberFormat="1" applyFont="1"/>
    <xf numFmtId="49" fontId="0" fillId="2" borderId="0" xfId="0" applyNumberFormat="1" applyFill="1"/>
    <xf numFmtId="0" fontId="0" fillId="2" borderId="0" xfId="0" applyFill="1"/>
    <xf numFmtId="0" fontId="0" fillId="3" borderId="0" xfId="0" applyFill="1"/>
    <xf numFmtId="1" fontId="0" fillId="4" borderId="0" xfId="0" applyNumberFormat="1" applyFill="1"/>
    <xf numFmtId="0" fontId="2" fillId="0" borderId="0" xfId="0" applyFont="1"/>
    <xf numFmtId="0" fontId="0" fillId="5" borderId="0" xfId="0" applyFill="1"/>
    <xf numFmtId="10" fontId="0" fillId="0" borderId="0" xfId="0" applyNumberFormat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 applyAlignment="1"/>
    <xf numFmtId="2" fontId="0" fillId="2" borderId="0" xfId="0" applyNumberFormat="1" applyFill="1" applyAlignment="1">
      <alignment horizontal="right"/>
    </xf>
    <xf numFmtId="0" fontId="0" fillId="0" borderId="0" xfId="0" applyFill="1"/>
    <xf numFmtId="0" fontId="0" fillId="0" borderId="0" xfId="0" applyFill="1" applyAlignment="1"/>
    <xf numFmtId="49" fontId="0" fillId="5" borderId="0" xfId="0" applyNumberFormat="1" applyFill="1"/>
    <xf numFmtId="2" fontId="0" fillId="5" borderId="0" xfId="0" applyNumberFormat="1" applyFill="1"/>
    <xf numFmtId="166" fontId="0" fillId="0" borderId="0" xfId="0" applyNumberFormat="1" applyAlignment="1">
      <alignment horizontal="right"/>
    </xf>
    <xf numFmtId="166" fontId="0" fillId="0" borderId="0" xfId="0" applyNumberFormat="1"/>
    <xf numFmtId="0" fontId="3" fillId="0" borderId="0" xfId="0" applyFont="1" applyFill="1"/>
    <xf numFmtId="164" fontId="3" fillId="0" borderId="0" xfId="1" applyNumberFormat="1" applyFont="1" applyFill="1"/>
    <xf numFmtId="0" fontId="0" fillId="6" borderId="0" xfId="0" applyFill="1"/>
    <xf numFmtId="49" fontId="0" fillId="6" borderId="0" xfId="0" applyNumberFormat="1" applyFill="1"/>
    <xf numFmtId="2" fontId="0" fillId="6" borderId="0" xfId="0" applyNumberFormat="1" applyFill="1"/>
    <xf numFmtId="10" fontId="0" fillId="0" borderId="0" xfId="0" applyNumberFormat="1" applyAlignment="1">
      <alignment horizontal="right"/>
    </xf>
    <xf numFmtId="0" fontId="0" fillId="0" borderId="0" xfId="0" applyAlignment="1">
      <alignment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Erwartete Punkte nach Ergebnis: Südkorea vs Deutschland</a:t>
            </a:r>
          </a:p>
        </c:rich>
      </c:tx>
      <c:layout>
        <c:manualLayout>
          <c:xMode val="edge"/>
          <c:yMode val="edge"/>
          <c:x val="0.1520137795275591"/>
          <c:y val="2.777777777777779E-2"/>
        </c:manualLayout>
      </c:layout>
    </c:title>
    <c:plotArea>
      <c:layout/>
      <c:barChart>
        <c:barDir val="bar"/>
        <c:grouping val="clustered"/>
        <c:ser>
          <c:idx val="0"/>
          <c:order val="0"/>
          <c:dLbls>
            <c:dLblPos val="inEnd"/>
            <c:showVal val="1"/>
          </c:dLbls>
          <c:cat>
            <c:strRef>
              <c:f>Tabelle1!$P$30:$P$32</c:f>
              <c:strCache>
                <c:ptCount val="3"/>
                <c:pt idx="0">
                  <c:v>0-1</c:v>
                </c:pt>
                <c:pt idx="1">
                  <c:v>0-2</c:v>
                </c:pt>
                <c:pt idx="2">
                  <c:v>1-1</c:v>
                </c:pt>
              </c:strCache>
            </c:strRef>
          </c:cat>
          <c:val>
            <c:numRef>
              <c:f>Tabelle1!$Q$30:$Q$32</c:f>
              <c:numCache>
                <c:formatCode>0.00</c:formatCode>
                <c:ptCount val="3"/>
                <c:pt idx="0">
                  <c:v>1.9778308849733419</c:v>
                </c:pt>
                <c:pt idx="1">
                  <c:v>2.0258209685672548</c:v>
                </c:pt>
                <c:pt idx="2">
                  <c:v>0.36867051730252826</c:v>
                </c:pt>
              </c:numCache>
            </c:numRef>
          </c:val>
        </c:ser>
        <c:dLbls>
          <c:showVal val="1"/>
        </c:dLbls>
        <c:axId val="110536576"/>
        <c:axId val="110538112"/>
      </c:barChart>
      <c:catAx>
        <c:axId val="110536576"/>
        <c:scaling>
          <c:orientation val="minMax"/>
        </c:scaling>
        <c:axPos val="l"/>
        <c:tickLblPos val="nextTo"/>
        <c:crossAx val="110538112"/>
        <c:crosses val="autoZero"/>
        <c:auto val="1"/>
        <c:lblAlgn val="ctr"/>
        <c:lblOffset val="100"/>
      </c:catAx>
      <c:valAx>
        <c:axId val="110538112"/>
        <c:scaling>
          <c:orientation val="minMax"/>
          <c:max val="4"/>
        </c:scaling>
        <c:axPos val="b"/>
        <c:majorGridlines/>
        <c:numFmt formatCode="0.00" sourceLinked="1"/>
        <c:tickLblPos val="nextTo"/>
        <c:crossAx val="110536576"/>
        <c:crosses val="autoZero"/>
        <c:crossBetween val="between"/>
      </c:valAx>
    </c:plotArea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5"/>
  <c:chart>
    <c:title>
      <c:tx>
        <c:rich>
          <a:bodyPr/>
          <a:lstStyle/>
          <a:p>
            <a:pPr>
              <a:defRPr/>
            </a:pPr>
            <a:r>
              <a:rPr lang="en-US"/>
              <a:t>Erwartete Punkte nach Ergebnis: Belgien vs Japan</a:t>
            </a:r>
          </a:p>
        </c:rich>
      </c:tx>
      <c:layout>
        <c:manualLayout>
          <c:xMode val="edge"/>
          <c:yMode val="edge"/>
          <c:x val="0.15756933508311466"/>
          <c:y val="3.2407407407407413E-2"/>
        </c:manualLayout>
      </c:layout>
    </c:title>
    <c:plotArea>
      <c:layout/>
      <c:barChart>
        <c:barDir val="bar"/>
        <c:grouping val="clustered"/>
        <c:ser>
          <c:idx val="0"/>
          <c:order val="0"/>
          <c:dLbls>
            <c:dLblPos val="inEnd"/>
            <c:showVal val="1"/>
          </c:dLbls>
          <c:cat>
            <c:strRef>
              <c:f>Tabelle1!$K$27:$K$29</c:f>
              <c:strCache>
                <c:ptCount val="3"/>
                <c:pt idx="0">
                  <c:v>1-0</c:v>
                </c:pt>
                <c:pt idx="1">
                  <c:v>2-0</c:v>
                </c:pt>
                <c:pt idx="2">
                  <c:v>1-1</c:v>
                </c:pt>
              </c:strCache>
            </c:strRef>
          </c:cat>
          <c:val>
            <c:numRef>
              <c:f>Tabelle1!$L$27:$L$29</c:f>
              <c:numCache>
                <c:formatCode>0.00</c:formatCode>
                <c:ptCount val="3"/>
                <c:pt idx="0">
                  <c:v>2.4116913035353096</c:v>
                </c:pt>
                <c:pt idx="1">
                  <c:v>2.3703091703158554</c:v>
                </c:pt>
                <c:pt idx="2">
                  <c:v>0.78260003885003893</c:v>
                </c:pt>
              </c:numCache>
            </c:numRef>
          </c:val>
        </c:ser>
        <c:dLbls/>
        <c:axId val="110697472"/>
        <c:axId val="110711552"/>
      </c:barChart>
      <c:catAx>
        <c:axId val="110697472"/>
        <c:scaling>
          <c:orientation val="minMax"/>
        </c:scaling>
        <c:axPos val="l"/>
        <c:tickLblPos val="nextTo"/>
        <c:crossAx val="110711552"/>
        <c:crosses val="autoZero"/>
        <c:auto val="1"/>
        <c:lblAlgn val="ctr"/>
        <c:lblOffset val="100"/>
      </c:catAx>
      <c:valAx>
        <c:axId val="110711552"/>
        <c:scaling>
          <c:orientation val="minMax"/>
          <c:max val="5"/>
        </c:scaling>
        <c:axPos val="b"/>
        <c:majorGridlines/>
        <c:numFmt formatCode="0.00" sourceLinked="1"/>
        <c:tickLblPos val="nextTo"/>
        <c:crossAx val="110697472"/>
        <c:crosses val="autoZero"/>
        <c:crossBetween val="between"/>
      </c:valAx>
    </c:plotArea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Erwartete Punkte nach Ergebnis: Kroatien vs Dänemark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dLbls>
            <c:dLblPos val="inEnd"/>
            <c:showVal val="1"/>
          </c:dLbls>
          <c:cat>
            <c:strRef>
              <c:f>Tabelle1!$F$27:$F$29</c:f>
              <c:strCache>
                <c:ptCount val="3"/>
                <c:pt idx="0">
                  <c:v>1-0</c:v>
                </c:pt>
                <c:pt idx="1">
                  <c:v>2-0</c:v>
                </c:pt>
                <c:pt idx="2">
                  <c:v>0-0</c:v>
                </c:pt>
              </c:strCache>
            </c:strRef>
          </c:cat>
          <c:val>
            <c:numRef>
              <c:f>Tabelle1!$G$27:$G$29</c:f>
              <c:numCache>
                <c:formatCode>0.00</c:formatCode>
                <c:ptCount val="3"/>
                <c:pt idx="0">
                  <c:v>1.884003903852256</c:v>
                </c:pt>
                <c:pt idx="1">
                  <c:v>1.7065556336547381</c:v>
                </c:pt>
                <c:pt idx="2">
                  <c:v>1.1385587921181142</c:v>
                </c:pt>
              </c:numCache>
            </c:numRef>
          </c:val>
        </c:ser>
        <c:dLbls/>
        <c:axId val="124072320"/>
        <c:axId val="124073856"/>
      </c:barChart>
      <c:catAx>
        <c:axId val="124072320"/>
        <c:scaling>
          <c:orientation val="minMax"/>
        </c:scaling>
        <c:axPos val="l"/>
        <c:tickLblPos val="nextTo"/>
        <c:crossAx val="124073856"/>
        <c:crosses val="autoZero"/>
        <c:auto val="1"/>
        <c:lblAlgn val="ctr"/>
        <c:lblOffset val="100"/>
      </c:catAx>
      <c:valAx>
        <c:axId val="124073856"/>
        <c:scaling>
          <c:orientation val="minMax"/>
          <c:max val="5"/>
        </c:scaling>
        <c:axPos val="b"/>
        <c:majorGridlines/>
        <c:numFmt formatCode="0.00" sourceLinked="1"/>
        <c:tickLblPos val="nextTo"/>
        <c:crossAx val="124072320"/>
        <c:crosses val="autoZero"/>
        <c:crossBetween val="between"/>
      </c:valAx>
    </c:plotArea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7"/>
  <c:chart>
    <c:title>
      <c:tx>
        <c:rich>
          <a:bodyPr/>
          <a:lstStyle/>
          <a:p>
            <a:pPr>
              <a:defRPr/>
            </a:pPr>
            <a:r>
              <a:rPr lang="en-US"/>
              <a:t>Schweden vs Schweiz</a:t>
            </a:r>
          </a:p>
        </c:rich>
      </c:tx>
      <c:layout>
        <c:manualLayout>
          <c:xMode val="edge"/>
          <c:yMode val="edge"/>
          <c:x val="0.2756736657917761"/>
          <c:y val="2.777777777777779E-2"/>
        </c:manualLayout>
      </c:layout>
    </c:title>
    <c:plotArea>
      <c:layout>
        <c:manualLayout>
          <c:layoutTarget val="inner"/>
          <c:xMode val="edge"/>
          <c:yMode val="edge"/>
          <c:x val="7.7710629921259849E-2"/>
          <c:y val="0.19432888597258677"/>
          <c:w val="0.86436570428696402"/>
          <c:h val="0.6896912365121028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FFFF00"/>
            </a:solidFill>
          </c:spPr>
          <c:dLbls>
            <c:dLblPos val="inEnd"/>
            <c:showVal val="1"/>
          </c:dLbls>
          <c:cat>
            <c:strRef>
              <c:f>Tabelle1!$B$27:$B$29</c:f>
              <c:strCache>
                <c:ptCount val="3"/>
                <c:pt idx="0">
                  <c:v>0-1</c:v>
                </c:pt>
                <c:pt idx="1">
                  <c:v>0-2</c:v>
                </c:pt>
                <c:pt idx="2">
                  <c:v>1-1</c:v>
                </c:pt>
              </c:strCache>
            </c:strRef>
          </c:cat>
          <c:val>
            <c:numRef>
              <c:f>Tabelle1!$C$27:$C$29</c:f>
              <c:numCache>
                <c:formatCode>0.00</c:formatCode>
                <c:ptCount val="3"/>
                <c:pt idx="0">
                  <c:v>1.3413708384638616</c:v>
                </c:pt>
                <c:pt idx="1">
                  <c:v>1.1531507252437483</c:v>
                </c:pt>
                <c:pt idx="2">
                  <c:v>1.2803804395968372</c:v>
                </c:pt>
              </c:numCache>
            </c:numRef>
          </c:val>
        </c:ser>
        <c:dLbls/>
        <c:axId val="124093952"/>
        <c:axId val="124095488"/>
      </c:barChart>
      <c:catAx>
        <c:axId val="124093952"/>
        <c:scaling>
          <c:orientation val="minMax"/>
        </c:scaling>
        <c:axPos val="l"/>
        <c:tickLblPos val="nextTo"/>
        <c:crossAx val="124095488"/>
        <c:crosses val="autoZero"/>
        <c:auto val="1"/>
        <c:lblAlgn val="ctr"/>
        <c:lblOffset val="100"/>
      </c:catAx>
      <c:valAx>
        <c:axId val="124095488"/>
        <c:scaling>
          <c:orientation val="minMax"/>
          <c:max val="5"/>
        </c:scaling>
        <c:axPos val="b"/>
        <c:majorGridlines/>
        <c:numFmt formatCode="0.00" sourceLinked="1"/>
        <c:tickLblPos val="nextTo"/>
        <c:crossAx val="124093952"/>
        <c:crosses val="autoZero"/>
        <c:crossBetween val="between"/>
      </c:valAx>
    </c:plotArea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5"/>
  <c:chart>
    <c:title>
      <c:tx>
        <c:rich>
          <a:bodyPr/>
          <a:lstStyle/>
          <a:p>
            <a:pPr>
              <a:defRPr/>
            </a:pPr>
            <a:r>
              <a:rPr lang="en-US"/>
              <a:t>Eintrittswahrscheinlichkeiten einzelner Ergebnisse,</a:t>
            </a:r>
          </a:p>
          <a:p>
            <a:pPr>
              <a:defRPr/>
            </a:pPr>
            <a:r>
              <a:rPr lang="en-US"/>
              <a:t>Südkorea vs Deutschland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outEnd"/>
              <c:showVal val="1"/>
            </c:dLbl>
            <c:dLblPos val="outEnd"/>
            <c:showVal val="1"/>
          </c:dLbls>
          <c:cat>
            <c:strRef>
              <c:f>Tabelle1!$P$7:$P$16</c:f>
              <c:strCache>
                <c:ptCount val="10"/>
                <c:pt idx="0">
                  <c:v>0-0</c:v>
                </c:pt>
                <c:pt idx="1">
                  <c:v>0-1</c:v>
                </c:pt>
                <c:pt idx="2">
                  <c:v>0-2</c:v>
                </c:pt>
                <c:pt idx="3">
                  <c:v>0-3</c:v>
                </c:pt>
                <c:pt idx="4">
                  <c:v>1-1</c:v>
                </c:pt>
                <c:pt idx="5">
                  <c:v>1-2</c:v>
                </c:pt>
                <c:pt idx="6">
                  <c:v>1-3</c:v>
                </c:pt>
                <c:pt idx="7">
                  <c:v>2-2</c:v>
                </c:pt>
                <c:pt idx="8">
                  <c:v>2-3</c:v>
                </c:pt>
                <c:pt idx="9">
                  <c:v>3-3</c:v>
                </c:pt>
              </c:strCache>
            </c:strRef>
          </c:cat>
          <c:val>
            <c:numRef>
              <c:f>Tabelle1!$R$7:$R$16</c:f>
              <c:numCache>
                <c:formatCode>0.00%</c:formatCode>
                <c:ptCount val="10"/>
                <c:pt idx="0">
                  <c:v>3.7037037037037035E-2</c:v>
                </c:pt>
                <c:pt idx="1">
                  <c:v>0.10309278350515465</c:v>
                </c:pt>
                <c:pt idx="2">
                  <c:v>0.13513513513513511</c:v>
                </c:pt>
                <c:pt idx="3">
                  <c:v>0.10869565217391305</c:v>
                </c:pt>
                <c:pt idx="4">
                  <c:v>5.8823529411764705E-2</c:v>
                </c:pt>
                <c:pt idx="5">
                  <c:v>9.0909090909090912E-2</c:v>
                </c:pt>
                <c:pt idx="6">
                  <c:v>8.1632653061224483E-2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4.6511627906976744E-3</c:v>
                </c:pt>
              </c:numCache>
            </c:numRef>
          </c:val>
        </c:ser>
        <c:dLbls>
          <c:showVal val="1"/>
        </c:dLbls>
        <c:axId val="124324480"/>
        <c:axId val="124338560"/>
      </c:barChart>
      <c:catAx>
        <c:axId val="124324480"/>
        <c:scaling>
          <c:orientation val="minMax"/>
        </c:scaling>
        <c:axPos val="b"/>
        <c:tickLblPos val="nextTo"/>
        <c:crossAx val="124338560"/>
        <c:crosses val="autoZero"/>
        <c:auto val="1"/>
        <c:lblAlgn val="ctr"/>
        <c:lblOffset val="100"/>
      </c:catAx>
      <c:valAx>
        <c:axId val="124338560"/>
        <c:scaling>
          <c:orientation val="minMax"/>
        </c:scaling>
        <c:axPos val="l"/>
        <c:majorGridlines/>
        <c:numFmt formatCode="0.00%" sourceLinked="1"/>
        <c:tickLblPos val="nextTo"/>
        <c:crossAx val="124324480"/>
        <c:crosses val="autoZero"/>
        <c:crossBetween val="between"/>
      </c:valAx>
    </c:plotArea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381000</xdr:colOff>
      <xdr:row>32</xdr:row>
      <xdr:rowOff>85725</xdr:rowOff>
    </xdr:from>
    <xdr:to>
      <xdr:col>18</xdr:col>
      <xdr:colOff>752475</xdr:colOff>
      <xdr:row>46</xdr:row>
      <xdr:rowOff>161925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104777</xdr:colOff>
      <xdr:row>32</xdr:row>
      <xdr:rowOff>47624</xdr:rowOff>
    </xdr:from>
    <xdr:to>
      <xdr:col>13</xdr:col>
      <xdr:colOff>714376</xdr:colOff>
      <xdr:row>44</xdr:row>
      <xdr:rowOff>66675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1343025</xdr:colOff>
      <xdr:row>32</xdr:row>
      <xdr:rowOff>66675</xdr:rowOff>
    </xdr:from>
    <xdr:to>
      <xdr:col>8</xdr:col>
      <xdr:colOff>314325</xdr:colOff>
      <xdr:row>46</xdr:row>
      <xdr:rowOff>142875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657225</xdr:colOff>
      <xdr:row>32</xdr:row>
      <xdr:rowOff>104775</xdr:rowOff>
    </xdr:from>
    <xdr:to>
      <xdr:col>4</xdr:col>
      <xdr:colOff>476250</xdr:colOff>
      <xdr:row>46</xdr:row>
      <xdr:rowOff>180975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342900</xdr:colOff>
      <xdr:row>47</xdr:row>
      <xdr:rowOff>9525</xdr:rowOff>
    </xdr:from>
    <xdr:to>
      <xdr:col>18</xdr:col>
      <xdr:colOff>714375</xdr:colOff>
      <xdr:row>61</xdr:row>
      <xdr:rowOff>85725</xdr:rowOff>
    </xdr:to>
    <xdr:graphicFrame macro="">
      <xdr:nvGraphicFramePr>
        <xdr:cNvPr id="15" name="Diagram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topLeftCell="O1" workbookViewId="0">
      <selection activeCell="S20" sqref="S20"/>
    </sheetView>
  </sheetViews>
  <sheetFormatPr baseColWidth="10" defaultRowHeight="15"/>
  <cols>
    <col min="2" max="2" width="16.7109375" style="1" customWidth="1"/>
    <col min="3" max="3" width="22.140625" customWidth="1"/>
    <col min="4" max="19" width="21" customWidth="1"/>
    <col min="20" max="20" width="19.42578125" style="1" customWidth="1"/>
    <col min="21" max="21" width="19.42578125" customWidth="1"/>
  </cols>
  <sheetData>
    <row r="1" spans="1:23">
      <c r="N1" s="28"/>
    </row>
    <row r="2" spans="1:23">
      <c r="B2" s="1" t="s">
        <v>33</v>
      </c>
      <c r="G2" t="s">
        <v>33</v>
      </c>
      <c r="K2" t="s">
        <v>36</v>
      </c>
      <c r="N2" s="28"/>
      <c r="P2" t="s">
        <v>62</v>
      </c>
    </row>
    <row r="3" spans="1:23">
      <c r="B3" s="11" t="s">
        <v>0</v>
      </c>
      <c r="C3" s="12" t="s">
        <v>1</v>
      </c>
      <c r="D3" s="12" t="s">
        <v>2</v>
      </c>
      <c r="G3" s="13" t="s">
        <v>22</v>
      </c>
      <c r="H3" s="13" t="s">
        <v>1</v>
      </c>
      <c r="I3" s="13" t="s">
        <v>23</v>
      </c>
      <c r="K3" s="16" t="s">
        <v>34</v>
      </c>
      <c r="L3" s="16" t="s">
        <v>1</v>
      </c>
      <c r="M3" s="16" t="s">
        <v>35</v>
      </c>
      <c r="N3" s="28"/>
      <c r="O3" s="22"/>
      <c r="P3" s="31" t="s">
        <v>46</v>
      </c>
      <c r="Q3" s="30" t="s">
        <v>47</v>
      </c>
      <c r="R3" s="30" t="s">
        <v>48</v>
      </c>
      <c r="U3" s="15" t="s">
        <v>60</v>
      </c>
    </row>
    <row r="4" spans="1:23">
      <c r="A4" t="s">
        <v>63</v>
      </c>
      <c r="B4" s="11">
        <v>3.18</v>
      </c>
      <c r="C4" s="12">
        <v>3.02</v>
      </c>
      <c r="D4" s="12">
        <v>2.81</v>
      </c>
      <c r="F4" t="s">
        <v>63</v>
      </c>
      <c r="G4" s="13">
        <v>1.88</v>
      </c>
      <c r="H4" s="13">
        <v>3.42</v>
      </c>
      <c r="I4" s="13">
        <v>5.75</v>
      </c>
      <c r="J4" t="s">
        <v>63</v>
      </c>
      <c r="K4" s="16">
        <v>1.41</v>
      </c>
      <c r="L4" s="16">
        <v>4.95</v>
      </c>
      <c r="M4" s="16">
        <v>11.25</v>
      </c>
      <c r="N4" s="28"/>
      <c r="O4" s="22" t="s">
        <v>45</v>
      </c>
      <c r="P4" s="31">
        <v>18.5</v>
      </c>
      <c r="Q4" s="30">
        <v>8.5</v>
      </c>
      <c r="R4" s="30">
        <v>1.2</v>
      </c>
      <c r="U4" t="s">
        <v>15</v>
      </c>
      <c r="V4" t="s">
        <v>16</v>
      </c>
      <c r="W4" t="s">
        <v>17</v>
      </c>
    </row>
    <row r="5" spans="1:23">
      <c r="C5" t="s">
        <v>13</v>
      </c>
      <c r="D5" t="s">
        <v>14</v>
      </c>
      <c r="G5" t="s">
        <v>13</v>
      </c>
      <c r="H5" t="s">
        <v>14</v>
      </c>
      <c r="J5" t="s">
        <v>15</v>
      </c>
      <c r="K5" t="s">
        <v>13</v>
      </c>
      <c r="L5" t="s">
        <v>14</v>
      </c>
      <c r="N5" s="28"/>
      <c r="O5" t="s">
        <v>14</v>
      </c>
      <c r="P5" s="17">
        <f>1/P4</f>
        <v>5.4054054054054057E-2</v>
      </c>
      <c r="Q5" s="17">
        <f t="shared" ref="Q5:R5" si="0">1/Q4</f>
        <v>0.11764705882352941</v>
      </c>
      <c r="R5" s="17">
        <f t="shared" si="0"/>
        <v>0.83333333333333337</v>
      </c>
      <c r="T5" s="1" t="s">
        <v>18</v>
      </c>
      <c r="U5" s="14">
        <v>5</v>
      </c>
      <c r="V5" s="14">
        <v>4</v>
      </c>
      <c r="W5" s="14">
        <v>3</v>
      </c>
    </row>
    <row r="6" spans="1:23">
      <c r="B6" s="1" t="s">
        <v>3</v>
      </c>
      <c r="C6" s="4">
        <v>7.7</v>
      </c>
      <c r="D6" s="2">
        <f>1/C6</f>
        <v>0.12987012987012986</v>
      </c>
      <c r="E6" s="2"/>
      <c r="F6" s="1" t="s">
        <v>24</v>
      </c>
      <c r="G6" s="10">
        <v>5.95</v>
      </c>
      <c r="H6" s="2">
        <f>1/G6</f>
        <v>0.16806722689075629</v>
      </c>
      <c r="I6" s="2"/>
      <c r="J6" s="1" t="s">
        <v>24</v>
      </c>
      <c r="K6" s="10">
        <v>7.3</v>
      </c>
      <c r="L6" s="2">
        <f>1/K6</f>
        <v>0.13698630136986301</v>
      </c>
      <c r="M6" s="2"/>
      <c r="N6" s="29"/>
      <c r="P6" s="1" t="s">
        <v>15</v>
      </c>
      <c r="Q6" t="s">
        <v>13</v>
      </c>
      <c r="R6" t="s">
        <v>14</v>
      </c>
      <c r="T6" s="1" t="s">
        <v>19</v>
      </c>
      <c r="U6" s="14">
        <v>5</v>
      </c>
      <c r="V6" s="14">
        <v>3</v>
      </c>
      <c r="W6" s="14">
        <v>3</v>
      </c>
    </row>
    <row r="7" spans="1:23">
      <c r="B7" s="1" t="s">
        <v>4</v>
      </c>
      <c r="C7" s="4">
        <v>15</v>
      </c>
      <c r="D7" s="2">
        <f t="shared" ref="D7:D16" si="1">1/C7</f>
        <v>6.6666666666666666E-2</v>
      </c>
      <c r="E7" s="2"/>
      <c r="F7" s="1" t="s">
        <v>25</v>
      </c>
      <c r="G7" s="9">
        <v>8.6999999999999993</v>
      </c>
      <c r="H7" s="2">
        <f t="shared" ref="H7:H11" si="2">1/G7</f>
        <v>0.1149425287356322</v>
      </c>
      <c r="I7" s="2"/>
      <c r="J7" s="1" t="s">
        <v>25</v>
      </c>
      <c r="K7" s="10">
        <v>7.3</v>
      </c>
      <c r="L7" s="2">
        <f t="shared" ref="L7:L15" si="3">1/K7</f>
        <v>0.13698630136986301</v>
      </c>
      <c r="M7" s="2"/>
      <c r="N7" s="2"/>
      <c r="P7" s="1" t="s">
        <v>9</v>
      </c>
      <c r="Q7">
        <v>27</v>
      </c>
      <c r="R7" s="33">
        <f>1/Q7</f>
        <v>3.7037037037037035E-2</v>
      </c>
      <c r="S7" s="26"/>
      <c r="T7"/>
    </row>
    <row r="8" spans="1:23">
      <c r="B8" s="1" t="s">
        <v>5</v>
      </c>
      <c r="C8" s="4">
        <v>43</v>
      </c>
      <c r="D8" s="2">
        <f t="shared" si="1"/>
        <v>2.3255813953488372E-2</v>
      </c>
      <c r="E8" s="2"/>
      <c r="F8" s="1" t="s">
        <v>26</v>
      </c>
      <c r="G8" s="9">
        <v>21.5</v>
      </c>
      <c r="H8" s="2">
        <f t="shared" si="2"/>
        <v>4.6511627906976744E-2</v>
      </c>
      <c r="I8" s="2"/>
      <c r="J8" s="1" t="s">
        <v>26</v>
      </c>
      <c r="K8" s="10">
        <v>11</v>
      </c>
      <c r="L8" s="2">
        <f t="shared" si="3"/>
        <v>9.0909090909090912E-2</v>
      </c>
      <c r="M8" s="2"/>
      <c r="N8" s="2"/>
      <c r="O8" t="s">
        <v>64</v>
      </c>
      <c r="P8" s="1" t="s">
        <v>3</v>
      </c>
      <c r="Q8">
        <v>9.6999999999999993</v>
      </c>
      <c r="R8" s="33">
        <f t="shared" ref="R8:R27" si="4">1/Q8</f>
        <v>0.10309278350515465</v>
      </c>
      <c r="S8" s="26"/>
      <c r="T8"/>
      <c r="U8" s="15" t="s">
        <v>61</v>
      </c>
    </row>
    <row r="9" spans="1:23">
      <c r="B9" s="1" t="s">
        <v>7</v>
      </c>
      <c r="C9" s="4">
        <v>14</v>
      </c>
      <c r="D9" s="2">
        <f t="shared" si="1"/>
        <v>7.1428571428571425E-2</v>
      </c>
      <c r="E9" s="2"/>
      <c r="F9" s="1" t="s">
        <v>27</v>
      </c>
      <c r="G9" s="9">
        <v>10.75</v>
      </c>
      <c r="H9" s="2">
        <f t="shared" si="2"/>
        <v>9.3023255813953487E-2</v>
      </c>
      <c r="I9" s="2"/>
      <c r="J9" s="1" t="s">
        <v>27</v>
      </c>
      <c r="K9" s="10">
        <v>10.050000000000001</v>
      </c>
      <c r="L9" s="2">
        <f t="shared" si="3"/>
        <v>9.9502487562189046E-2</v>
      </c>
      <c r="M9" s="2"/>
      <c r="N9" s="2"/>
      <c r="P9" s="1" t="s">
        <v>4</v>
      </c>
      <c r="Q9">
        <v>7.4</v>
      </c>
      <c r="R9" s="33">
        <f t="shared" si="4"/>
        <v>0.13513513513513511</v>
      </c>
      <c r="S9" s="26"/>
      <c r="T9" s="7" t="s">
        <v>18</v>
      </c>
      <c r="U9" s="12">
        <v>4</v>
      </c>
      <c r="V9" s="12">
        <v>3</v>
      </c>
      <c r="W9" s="12">
        <v>2</v>
      </c>
    </row>
    <row r="10" spans="1:23">
      <c r="B10" s="1" t="s">
        <v>6</v>
      </c>
      <c r="C10" s="4">
        <v>40</v>
      </c>
      <c r="D10" s="2">
        <f t="shared" si="1"/>
        <v>2.5000000000000001E-2</v>
      </c>
      <c r="E10" s="2"/>
      <c r="F10" s="1" t="s">
        <v>28</v>
      </c>
      <c r="G10" s="9">
        <v>25.5</v>
      </c>
      <c r="H10" s="2">
        <f t="shared" si="2"/>
        <v>3.9215686274509803E-2</v>
      </c>
      <c r="I10" s="2"/>
      <c r="J10" s="1" t="s">
        <v>28</v>
      </c>
      <c r="K10" s="10">
        <v>15.25</v>
      </c>
      <c r="L10" s="2">
        <f t="shared" si="3"/>
        <v>6.5573770491803282E-2</v>
      </c>
      <c r="M10" s="2"/>
      <c r="N10" s="2"/>
      <c r="P10" s="1" t="s">
        <v>5</v>
      </c>
      <c r="Q10">
        <v>9.1999999999999993</v>
      </c>
      <c r="R10" s="33">
        <f t="shared" si="4"/>
        <v>0.10869565217391305</v>
      </c>
      <c r="S10" s="26"/>
      <c r="T10" s="4" t="s">
        <v>19</v>
      </c>
      <c r="U10" s="12">
        <v>4</v>
      </c>
      <c r="V10" s="12">
        <v>2</v>
      </c>
      <c r="W10" s="12">
        <v>2</v>
      </c>
    </row>
    <row r="11" spans="1:23">
      <c r="B11" s="1" t="s">
        <v>8</v>
      </c>
      <c r="C11" s="4">
        <v>65</v>
      </c>
      <c r="D11" s="2">
        <f t="shared" si="1"/>
        <v>1.5384615384615385E-2</v>
      </c>
      <c r="E11" s="2"/>
      <c r="F11" s="1" t="s">
        <v>29</v>
      </c>
      <c r="G11" s="9">
        <v>57.5</v>
      </c>
      <c r="H11" s="2">
        <f t="shared" si="2"/>
        <v>1.7391304347826087E-2</v>
      </c>
      <c r="I11" s="2"/>
      <c r="J11" s="1" t="s">
        <v>29</v>
      </c>
      <c r="K11" s="10">
        <v>46</v>
      </c>
      <c r="L11" s="2">
        <f t="shared" si="3"/>
        <v>2.1739130434782608E-2</v>
      </c>
      <c r="M11" s="2"/>
      <c r="N11" s="2"/>
      <c r="P11" s="1" t="s">
        <v>10</v>
      </c>
      <c r="Q11">
        <v>17</v>
      </c>
      <c r="R11" s="33">
        <f t="shared" si="4"/>
        <v>5.8823529411764705E-2</v>
      </c>
      <c r="S11" s="26"/>
      <c r="T11"/>
    </row>
    <row r="12" spans="1:23">
      <c r="B12" s="1" t="s">
        <v>20</v>
      </c>
      <c r="C12" s="4"/>
      <c r="D12" s="2">
        <f>SUM(D6:D11)</f>
        <v>0.33160579730347167</v>
      </c>
      <c r="E12" s="2"/>
      <c r="F12" s="1" t="s">
        <v>30</v>
      </c>
      <c r="G12" s="9"/>
      <c r="H12" s="2">
        <f>SUM(H6:H11)</f>
        <v>0.47915162996965466</v>
      </c>
      <c r="I12" s="2"/>
      <c r="J12" s="1" t="s">
        <v>37</v>
      </c>
      <c r="K12" s="10">
        <v>19.5</v>
      </c>
      <c r="L12" s="2">
        <f t="shared" si="3"/>
        <v>5.128205128205128E-2</v>
      </c>
      <c r="M12" s="2"/>
      <c r="N12" s="2"/>
      <c r="P12" s="1" t="s">
        <v>7</v>
      </c>
      <c r="Q12">
        <v>11</v>
      </c>
      <c r="R12" s="33">
        <f t="shared" si="4"/>
        <v>9.0909090909090912E-2</v>
      </c>
      <c r="S12" s="26"/>
      <c r="T12"/>
    </row>
    <row r="13" spans="1:23">
      <c r="B13" s="1" t="s">
        <v>9</v>
      </c>
      <c r="C13" s="4">
        <v>7.1</v>
      </c>
      <c r="D13" s="2">
        <f t="shared" si="1"/>
        <v>0.14084507042253522</v>
      </c>
      <c r="E13" s="2"/>
      <c r="F13" s="1" t="s">
        <v>9</v>
      </c>
      <c r="G13" s="9">
        <v>7.7</v>
      </c>
      <c r="H13" s="2">
        <f>1/G13</f>
        <v>0.12987012987012986</v>
      </c>
      <c r="I13" s="2"/>
      <c r="J13" s="1" t="s">
        <v>38</v>
      </c>
      <c r="K13" s="10">
        <v>27</v>
      </c>
      <c r="L13" s="2">
        <f t="shared" si="3"/>
        <v>3.7037037037037035E-2</v>
      </c>
      <c r="M13" s="2"/>
      <c r="N13" s="2"/>
      <c r="P13" s="1" t="s">
        <v>6</v>
      </c>
      <c r="Q13">
        <v>12.25</v>
      </c>
      <c r="R13" s="33">
        <f t="shared" si="4"/>
        <v>8.1632653061224483E-2</v>
      </c>
      <c r="S13" s="26"/>
      <c r="T13"/>
    </row>
    <row r="14" spans="1:23">
      <c r="B14" s="1" t="s">
        <v>10</v>
      </c>
      <c r="C14" s="4">
        <v>6.9</v>
      </c>
      <c r="D14" s="2">
        <f t="shared" si="1"/>
        <v>0.14492753623188406</v>
      </c>
      <c r="E14" s="2"/>
      <c r="F14" s="1" t="s">
        <v>10</v>
      </c>
      <c r="G14" s="9">
        <v>8.1</v>
      </c>
      <c r="H14" s="2">
        <f t="shared" ref="H14:H16" si="5">1/G14</f>
        <v>0.1234567901234568</v>
      </c>
      <c r="I14" s="2"/>
      <c r="J14" s="1" t="s">
        <v>39</v>
      </c>
      <c r="K14" s="10">
        <v>56</v>
      </c>
      <c r="L14" s="2">
        <f t="shared" si="3"/>
        <v>1.7857142857142856E-2</v>
      </c>
      <c r="M14" s="2"/>
      <c r="N14" s="2"/>
      <c r="P14" s="1" t="s">
        <v>11</v>
      </c>
      <c r="Q14">
        <v>40</v>
      </c>
      <c r="R14" s="33">
        <f t="shared" si="4"/>
        <v>2.5000000000000001E-2</v>
      </c>
      <c r="S14" s="26"/>
      <c r="T14"/>
      <c r="V14" s="3"/>
    </row>
    <row r="15" spans="1:23">
      <c r="B15" s="1" t="s">
        <v>11</v>
      </c>
      <c r="C15" s="4">
        <v>26.5</v>
      </c>
      <c r="D15" s="2">
        <f t="shared" si="1"/>
        <v>3.7735849056603772E-2</v>
      </c>
      <c r="E15" s="2"/>
      <c r="F15" s="1" t="s">
        <v>11</v>
      </c>
      <c r="G15" s="9">
        <v>29.5</v>
      </c>
      <c r="H15" s="2">
        <f t="shared" si="5"/>
        <v>3.3898305084745763E-2</v>
      </c>
      <c r="I15" s="2"/>
      <c r="J15" s="1" t="s">
        <v>40</v>
      </c>
      <c r="K15" s="10">
        <v>70</v>
      </c>
      <c r="L15" s="2">
        <f t="shared" si="3"/>
        <v>1.4285714285714285E-2</v>
      </c>
      <c r="M15" s="2"/>
      <c r="N15" s="2"/>
      <c r="P15" s="1" t="s">
        <v>8</v>
      </c>
      <c r="Q15">
        <v>40</v>
      </c>
      <c r="R15" s="33">
        <f t="shared" si="4"/>
        <v>2.5000000000000001E-2</v>
      </c>
      <c r="S15" s="26"/>
      <c r="T15"/>
    </row>
    <row r="16" spans="1:23">
      <c r="B16" s="1" t="s">
        <v>12</v>
      </c>
      <c r="C16" s="4">
        <v>150</v>
      </c>
      <c r="D16" s="2">
        <f t="shared" si="1"/>
        <v>6.6666666666666671E-3</v>
      </c>
      <c r="E16" s="2"/>
      <c r="F16" s="1" t="s">
        <v>12</v>
      </c>
      <c r="G16" s="9">
        <v>175</v>
      </c>
      <c r="H16" s="2">
        <f t="shared" si="5"/>
        <v>5.7142857142857143E-3</v>
      </c>
      <c r="I16" s="2"/>
      <c r="J16" s="1" t="s">
        <v>30</v>
      </c>
      <c r="K16" s="9"/>
      <c r="L16" s="2">
        <f>SUM(L6:L15)</f>
        <v>0.67215902759953738</v>
      </c>
      <c r="M16" s="2"/>
      <c r="N16" s="2"/>
      <c r="P16" s="1" t="s">
        <v>12</v>
      </c>
      <c r="Q16">
        <v>215</v>
      </c>
      <c r="R16" s="33">
        <f t="shared" si="4"/>
        <v>4.6511627906976744E-3</v>
      </c>
      <c r="S16" s="26"/>
      <c r="T16"/>
    </row>
    <row r="17" spans="2:20">
      <c r="B17" s="1" t="s">
        <v>21</v>
      </c>
      <c r="C17" s="4"/>
      <c r="D17" s="8">
        <f>SUM(D13:D16)</f>
        <v>0.3301751223776897</v>
      </c>
      <c r="E17" s="8"/>
      <c r="F17" s="1" t="s">
        <v>21</v>
      </c>
      <c r="G17" s="5"/>
      <c r="H17" s="8">
        <f>SUM(H13:H16)</f>
        <v>0.29293951079261815</v>
      </c>
      <c r="J17" s="1" t="s">
        <v>9</v>
      </c>
      <c r="K17" s="5">
        <v>13</v>
      </c>
      <c r="L17" s="17">
        <f>1/K17</f>
        <v>7.6923076923076927E-2</v>
      </c>
      <c r="P17" s="1" t="s">
        <v>49</v>
      </c>
      <c r="Q17">
        <v>3.8</v>
      </c>
      <c r="R17" s="33">
        <f t="shared" si="4"/>
        <v>0.26315789473684209</v>
      </c>
      <c r="S17" s="26"/>
      <c r="T17"/>
    </row>
    <row r="18" spans="2:20">
      <c r="C18" s="4"/>
      <c r="J18" s="1" t="s">
        <v>10</v>
      </c>
      <c r="K18">
        <v>11.25</v>
      </c>
      <c r="L18" s="17">
        <f t="shared" ref="L18:L20" si="6">1/K18</f>
        <v>8.8888888888888892E-2</v>
      </c>
      <c r="P18" s="1"/>
      <c r="R18" s="33"/>
      <c r="S18" s="26"/>
      <c r="T18"/>
    </row>
    <row r="19" spans="2:20">
      <c r="C19" s="4"/>
      <c r="J19" s="1" t="s">
        <v>11</v>
      </c>
      <c r="K19">
        <v>32</v>
      </c>
      <c r="L19" s="17">
        <f t="shared" si="6"/>
        <v>3.125E-2</v>
      </c>
      <c r="P19" s="1"/>
      <c r="R19" s="17"/>
      <c r="T19"/>
    </row>
    <row r="20" spans="2:20">
      <c r="C20" s="4"/>
      <c r="J20" s="1" t="s">
        <v>12</v>
      </c>
      <c r="K20" s="5">
        <v>220</v>
      </c>
      <c r="L20" s="17">
        <f t="shared" si="6"/>
        <v>4.5454545454545452E-3</v>
      </c>
      <c r="O20" s="34" t="s">
        <v>50</v>
      </c>
      <c r="P20" s="1" t="s">
        <v>51</v>
      </c>
      <c r="Q20">
        <v>17.75</v>
      </c>
      <c r="R20" s="17">
        <f t="shared" si="4"/>
        <v>5.6338028169014086E-2</v>
      </c>
      <c r="S20" s="27"/>
      <c r="T20"/>
    </row>
    <row r="21" spans="2:20">
      <c r="J21" s="1" t="s">
        <v>21</v>
      </c>
      <c r="L21" s="17">
        <f>SUM(L17:L20)</f>
        <v>0.20160742035742038</v>
      </c>
      <c r="O21" s="34"/>
      <c r="P21" s="1" t="s">
        <v>52</v>
      </c>
      <c r="Q21">
        <v>12</v>
      </c>
      <c r="R21" s="17">
        <f t="shared" si="4"/>
        <v>8.3333333333333329E-2</v>
      </c>
      <c r="S21" s="27"/>
      <c r="T21" s="4"/>
    </row>
    <row r="22" spans="2:20">
      <c r="P22" s="1" t="s">
        <v>53</v>
      </c>
      <c r="Q22">
        <v>21.52</v>
      </c>
      <c r="R22" s="17">
        <f t="shared" si="4"/>
        <v>4.6468401486988851E-2</v>
      </c>
      <c r="S22" s="27"/>
      <c r="T22" s="4"/>
    </row>
    <row r="23" spans="2:20">
      <c r="C23" s="6"/>
      <c r="D23" s="6"/>
      <c r="E23" s="6"/>
      <c r="F23" s="6"/>
      <c r="P23" s="1" t="s">
        <v>54</v>
      </c>
      <c r="Q23">
        <v>32.35</v>
      </c>
      <c r="R23" s="17">
        <f t="shared" si="4"/>
        <v>3.0911901081916538E-2</v>
      </c>
      <c r="S23" s="27"/>
      <c r="T23" s="4"/>
    </row>
    <row r="24" spans="2:20">
      <c r="C24" s="6"/>
      <c r="D24" s="6"/>
      <c r="E24" s="6"/>
      <c r="F24" s="6"/>
      <c r="P24" s="1" t="s">
        <v>55</v>
      </c>
      <c r="Q24">
        <v>46</v>
      </c>
      <c r="R24" s="17">
        <f t="shared" si="4"/>
        <v>2.1739130434782608E-2</v>
      </c>
      <c r="S24" s="27"/>
      <c r="T24" s="4"/>
    </row>
    <row r="25" spans="2:20">
      <c r="P25" s="1" t="s">
        <v>56</v>
      </c>
      <c r="Q25">
        <v>55</v>
      </c>
      <c r="R25" s="17">
        <f t="shared" si="4"/>
        <v>1.8181818181818181E-2</v>
      </c>
      <c r="S25" s="27"/>
      <c r="T25" s="4"/>
    </row>
    <row r="26" spans="2:20">
      <c r="B26" s="11" t="s">
        <v>41</v>
      </c>
      <c r="C26" s="12"/>
      <c r="D26" s="22"/>
      <c r="F26" s="20" t="s">
        <v>42</v>
      </c>
      <c r="G26" s="20"/>
      <c r="H26" s="23"/>
      <c r="K26" s="16" t="s">
        <v>43</v>
      </c>
      <c r="L26" s="16"/>
      <c r="P26" s="1" t="s">
        <v>57</v>
      </c>
      <c r="Q26">
        <v>71</v>
      </c>
      <c r="R26" s="17">
        <f t="shared" si="4"/>
        <v>1.4084507042253521E-2</v>
      </c>
      <c r="S26" s="27"/>
      <c r="T26" s="4"/>
    </row>
    <row r="27" spans="2:20">
      <c r="B27" s="18" t="s">
        <v>3</v>
      </c>
      <c r="C27" s="21">
        <f>U5*D6+SUM(D9,D11)*V5+SUM(D7,D8,D10)*W5</f>
        <v>1.3413708384638616</v>
      </c>
      <c r="F27" s="13" t="s">
        <v>24</v>
      </c>
      <c r="G27" s="19">
        <f>U5*H6+V5*SUM(H9,H11)+W5*SUM(H7,H8,H10)</f>
        <v>1.884003903852256</v>
      </c>
      <c r="K27" s="24" t="s">
        <v>24</v>
      </c>
      <c r="L27" s="25">
        <f>U5*L6+V5*SUM(L9,L11)+W5*SUM(L7,L8,L10,L12,L13,L14,L15)</f>
        <v>2.4116913035353096</v>
      </c>
      <c r="P27" s="1" t="s">
        <v>58</v>
      </c>
      <c r="Q27">
        <v>81</v>
      </c>
      <c r="R27" s="17">
        <f t="shared" si="4"/>
        <v>1.2345679012345678E-2</v>
      </c>
      <c r="S27" s="27"/>
      <c r="T27" s="4"/>
    </row>
    <row r="28" spans="2:20">
      <c r="B28" s="18" t="s">
        <v>4</v>
      </c>
      <c r="C28" s="18">
        <f>U5*D7+V5*SUM(D10)+W5*SUM(D6,D8,D9,D11)</f>
        <v>1.1531507252437483</v>
      </c>
      <c r="F28" s="13" t="s">
        <v>25</v>
      </c>
      <c r="G28" s="19">
        <f>U5*H7+V5*H10+W5*SUM(H6,H8,H9,H11)</f>
        <v>1.7065556336547381</v>
      </c>
      <c r="K28" s="24" t="s">
        <v>25</v>
      </c>
      <c r="L28" s="25">
        <f>U5*L7+V5*SUM(L10,L15)+W5*SUM(L6,L8,L9,L11,L12,L13,L14)</f>
        <v>2.3703091703158554</v>
      </c>
      <c r="T28" s="4"/>
    </row>
    <row r="29" spans="2:20">
      <c r="B29" s="11" t="s">
        <v>10</v>
      </c>
      <c r="C29" s="18">
        <f>U6*D14+V6*SUM(D13,D15,D16)</f>
        <v>1.2803804395968372</v>
      </c>
      <c r="F29" s="13" t="s">
        <v>9</v>
      </c>
      <c r="G29" s="19">
        <f>U6*H13+V6*SUM(H14:H16)</f>
        <v>1.1385587921181142</v>
      </c>
      <c r="K29" s="24" t="s">
        <v>10</v>
      </c>
      <c r="L29" s="25">
        <f>U6*L18+V6*SUM(L17,L19,L20)</f>
        <v>0.78260003885003893</v>
      </c>
      <c r="P29" s="31" t="s">
        <v>59</v>
      </c>
      <c r="Q29" s="30"/>
      <c r="T29" s="4"/>
    </row>
    <row r="30" spans="2:20">
      <c r="B30" s="1" t="s">
        <v>31</v>
      </c>
      <c r="P30" s="31" t="s">
        <v>3</v>
      </c>
      <c r="Q30" s="32">
        <f>U9*R8+V9*SUM(R12,R15)+W9*SUM(R9,R10,R13,R20,R21,R22,R23,R24,R25,R26,R27)</f>
        <v>1.9778308849733419</v>
      </c>
      <c r="T30" s="4"/>
    </row>
    <row r="31" spans="2:20">
      <c r="B31" s="1" t="s">
        <v>32</v>
      </c>
      <c r="P31" s="31" t="s">
        <v>4</v>
      </c>
      <c r="Q31" s="32">
        <f>U9*R9+V9*SUM(R13,R25)+W9*SUM(R8,R10,R12,R15,R20,R21,R22,R23,R24,R26,R27)</f>
        <v>2.0258209685672548</v>
      </c>
      <c r="T31" s="4"/>
    </row>
    <row r="32" spans="2:20">
      <c r="B32" s="1" t="s">
        <v>44</v>
      </c>
      <c r="P32" s="31" t="s">
        <v>10</v>
      </c>
      <c r="Q32" s="32">
        <f>U10*R11+V10*SUM(R7,R14,R16)</f>
        <v>0.36867051730252826</v>
      </c>
      <c r="T32" s="4"/>
    </row>
    <row r="33" spans="20:20">
      <c r="T33" s="4"/>
    </row>
    <row r="34" spans="20:20">
      <c r="T34" s="4"/>
    </row>
    <row r="35" spans="20:20">
      <c r="T35" s="4"/>
    </row>
    <row r="36" spans="20:20">
      <c r="T36" s="4"/>
    </row>
    <row r="37" spans="20:20">
      <c r="T37" s="4"/>
    </row>
  </sheetData>
  <mergeCells count="1">
    <mergeCell ref="O20:O2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2018-07-01T12:39:50Z</dcterms:created>
  <dcterms:modified xsi:type="dcterms:W3CDTF">2018-07-09T17:06:05Z</dcterms:modified>
</cp:coreProperties>
</file>